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 Baldwin\Documents\The OP\Omaha Beach fireplan\"/>
    </mc:Choice>
  </mc:AlternateContent>
  <xr:revisionPtr revIDLastSave="0" documentId="13_ncr:1_{3E7D9C61-BDF4-4AE9-810F-09999238B586}" xr6:coauthVersionLast="43" xr6:coauthVersionMax="43" xr10:uidLastSave="{00000000-0000-0000-0000-000000000000}"/>
  <bookViews>
    <workbookView xWindow="9708" yWindow="132" windowWidth="11940" windowHeight="10044" xr2:uid="{4802434C-541E-42AC-9799-2A6E849FFAE9}"/>
  </bookViews>
  <sheets>
    <sheet name="Mode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3" l="1"/>
  <c r="J41" i="3"/>
  <c r="J40" i="3"/>
  <c r="L44" i="3"/>
  <c r="L43" i="3"/>
  <c r="O44" i="3"/>
  <c r="O43" i="3"/>
  <c r="O42" i="3"/>
  <c r="O41" i="3"/>
  <c r="O40" i="3"/>
  <c r="M42" i="3"/>
  <c r="M41" i="3"/>
  <c r="M40" i="3"/>
  <c r="E44" i="3" l="1"/>
  <c r="E43" i="3"/>
  <c r="E42" i="3"/>
  <c r="E41" i="3"/>
  <c r="E40" i="3"/>
  <c r="C42" i="3"/>
  <c r="D42" i="3" s="1"/>
  <c r="C41" i="3"/>
  <c r="C40" i="3"/>
  <c r="D40" i="3" s="1"/>
  <c r="J45" i="3"/>
  <c r="I45" i="3"/>
  <c r="C45" i="3"/>
  <c r="B45" i="3"/>
  <c r="M44" i="3"/>
  <c r="N44" i="3" s="1"/>
  <c r="K44" i="3"/>
  <c r="D44" i="3"/>
  <c r="M43" i="3"/>
  <c r="N43" i="3" s="1"/>
  <c r="K43" i="3"/>
  <c r="F43" i="3"/>
  <c r="D43" i="3"/>
  <c r="D45" i="3" s="1"/>
  <c r="N42" i="3"/>
  <c r="K42" i="3"/>
  <c r="L42" i="3" s="1"/>
  <c r="N41" i="3"/>
  <c r="K41" i="3"/>
  <c r="L41" i="3" s="1"/>
  <c r="D41" i="3"/>
  <c r="N40" i="3"/>
  <c r="K40" i="3"/>
  <c r="F57" i="3"/>
  <c r="F56" i="3"/>
  <c r="F55" i="3"/>
  <c r="F54" i="3"/>
  <c r="F53" i="3"/>
  <c r="F52" i="3"/>
  <c r="F33" i="3"/>
  <c r="F32" i="3"/>
  <c r="F31" i="3"/>
  <c r="F30" i="3"/>
  <c r="F29" i="3"/>
  <c r="F28" i="3"/>
  <c r="F21" i="3"/>
  <c r="F20" i="3"/>
  <c r="F19" i="3"/>
  <c r="F18" i="3"/>
  <c r="F17" i="3"/>
  <c r="F16" i="3"/>
  <c r="E9" i="3"/>
  <c r="E8" i="3"/>
  <c r="E7" i="3"/>
  <c r="E6" i="3"/>
  <c r="E5" i="3"/>
  <c r="E4" i="3"/>
  <c r="L40" i="3" l="1"/>
  <c r="L47" i="3" s="1"/>
  <c r="L48" i="3" s="1"/>
  <c r="F41" i="3"/>
  <c r="F42" i="3"/>
  <c r="G45" i="3"/>
  <c r="D46" i="3"/>
  <c r="E48" i="3" s="1"/>
  <c r="E45" i="3"/>
  <c r="F45" i="3" s="1"/>
  <c r="L45" i="3"/>
  <c r="N46" i="3"/>
  <c r="O47" i="3"/>
  <c r="O48" i="3" s="1"/>
  <c r="N45" i="3"/>
  <c r="O45" i="3"/>
  <c r="M45" i="3"/>
  <c r="F44" i="3"/>
  <c r="K46" i="3"/>
  <c r="K45" i="3"/>
  <c r="O12" i="3"/>
  <c r="L12" i="3"/>
  <c r="O57" i="3"/>
  <c r="O56" i="3"/>
  <c r="O55" i="3"/>
  <c r="O54" i="3"/>
  <c r="O53" i="3"/>
  <c r="O52" i="3"/>
  <c r="M54" i="3"/>
  <c r="M53" i="3"/>
  <c r="M52" i="3"/>
  <c r="N52" i="3" s="1"/>
  <c r="L56" i="3"/>
  <c r="L55" i="3"/>
  <c r="L54" i="3"/>
  <c r="L53" i="3"/>
  <c r="L52" i="3"/>
  <c r="J54" i="3"/>
  <c r="J53" i="3"/>
  <c r="J52" i="3"/>
  <c r="K52" i="3" s="1"/>
  <c r="J57" i="3"/>
  <c r="I57" i="3"/>
  <c r="M56" i="3"/>
  <c r="N56" i="3" s="1"/>
  <c r="K56" i="3"/>
  <c r="N55" i="3"/>
  <c r="M55" i="3"/>
  <c r="M57" i="3" s="1"/>
  <c r="K55" i="3"/>
  <c r="K57" i="3" s="1"/>
  <c r="N54" i="3"/>
  <c r="K54" i="3"/>
  <c r="N53" i="3"/>
  <c r="K53" i="3"/>
  <c r="O30" i="3"/>
  <c r="O29" i="3"/>
  <c r="O28" i="3"/>
  <c r="M30" i="3"/>
  <c r="M29" i="3"/>
  <c r="M28" i="3"/>
  <c r="N28" i="3" s="1"/>
  <c r="L32" i="3"/>
  <c r="L31" i="3"/>
  <c r="L30" i="3"/>
  <c r="L29" i="3"/>
  <c r="L28" i="3"/>
  <c r="J30" i="3"/>
  <c r="J29" i="3"/>
  <c r="K29" i="3" s="1"/>
  <c r="J28" i="3"/>
  <c r="K28" i="3" s="1"/>
  <c r="J33" i="3"/>
  <c r="I33" i="3"/>
  <c r="M32" i="3"/>
  <c r="N32" i="3" s="1"/>
  <c r="O32" i="3" s="1"/>
  <c r="K32" i="3"/>
  <c r="N31" i="3"/>
  <c r="M31" i="3"/>
  <c r="M33" i="3" s="1"/>
  <c r="K31" i="3"/>
  <c r="N30" i="3"/>
  <c r="K30" i="3"/>
  <c r="N29" i="3"/>
  <c r="O24" i="3"/>
  <c r="L24" i="3"/>
  <c r="O20" i="3"/>
  <c r="O19" i="3"/>
  <c r="O18" i="3"/>
  <c r="O17" i="3"/>
  <c r="O16" i="3"/>
  <c r="M18" i="3"/>
  <c r="M17" i="3"/>
  <c r="N17" i="3" s="1"/>
  <c r="M16" i="3"/>
  <c r="N16" i="3" s="1"/>
  <c r="L21" i="3"/>
  <c r="J18" i="3"/>
  <c r="J17" i="3"/>
  <c r="J16" i="3"/>
  <c r="L20" i="3"/>
  <c r="L19" i="3"/>
  <c r="L16" i="3"/>
  <c r="J21" i="3"/>
  <c r="I21" i="3"/>
  <c r="M20" i="3"/>
  <c r="N20" i="3" s="1"/>
  <c r="K20" i="3"/>
  <c r="M19" i="3"/>
  <c r="N19" i="3" s="1"/>
  <c r="K19" i="3"/>
  <c r="K21" i="3" s="1"/>
  <c r="N18" i="3"/>
  <c r="K18" i="3"/>
  <c r="L18" i="3" s="1"/>
  <c r="K17" i="3"/>
  <c r="L17" i="3" s="1"/>
  <c r="K16" i="3"/>
  <c r="O11" i="3"/>
  <c r="N8" i="3"/>
  <c r="O8" i="3" s="1"/>
  <c r="N7" i="3"/>
  <c r="O7" i="3" s="1"/>
  <c r="O6" i="3"/>
  <c r="O5" i="3"/>
  <c r="O4" i="3"/>
  <c r="L4" i="3"/>
  <c r="L8" i="3"/>
  <c r="L7" i="3"/>
  <c r="L6" i="3"/>
  <c r="L5" i="3"/>
  <c r="N5" i="3"/>
  <c r="N4" i="3"/>
  <c r="N6" i="3"/>
  <c r="M7" i="3"/>
  <c r="M8" i="3"/>
  <c r="M9" i="3" s="1"/>
  <c r="M6" i="3"/>
  <c r="M5" i="3"/>
  <c r="M4" i="3"/>
  <c r="J9" i="3"/>
  <c r="I9" i="3"/>
  <c r="K8" i="3"/>
  <c r="K7" i="3"/>
  <c r="K9" i="3" s="1"/>
  <c r="J6" i="3"/>
  <c r="K6" i="3" s="1"/>
  <c r="J5" i="3"/>
  <c r="K5" i="3" s="1"/>
  <c r="K4" i="3"/>
  <c r="J4" i="3"/>
  <c r="E20" i="3"/>
  <c r="E19" i="3"/>
  <c r="E18" i="3"/>
  <c r="E17" i="3"/>
  <c r="E16" i="3"/>
  <c r="C18" i="3"/>
  <c r="D18" i="3" s="1"/>
  <c r="C17" i="3"/>
  <c r="D17" i="3" s="1"/>
  <c r="C16" i="3"/>
  <c r="D16" i="3" s="1"/>
  <c r="D21" i="3"/>
  <c r="C21" i="3"/>
  <c r="B21" i="3"/>
  <c r="D20" i="3"/>
  <c r="D19" i="3"/>
  <c r="D57" i="3"/>
  <c r="C57" i="3"/>
  <c r="B57" i="3"/>
  <c r="D56" i="3"/>
  <c r="D55" i="3"/>
  <c r="C54" i="3"/>
  <c r="D54" i="3" s="1"/>
  <c r="D53" i="3"/>
  <c r="C53" i="3"/>
  <c r="C52" i="3"/>
  <c r="D52" i="3" s="1"/>
  <c r="D33" i="3"/>
  <c r="C33" i="3"/>
  <c r="B33" i="3"/>
  <c r="D32" i="3"/>
  <c r="D31" i="3"/>
  <c r="C30" i="3"/>
  <c r="D30" i="3" s="1"/>
  <c r="D29" i="3"/>
  <c r="C29" i="3"/>
  <c r="C28" i="3"/>
  <c r="D28" i="3" s="1"/>
  <c r="B9" i="3"/>
  <c r="C8" i="3"/>
  <c r="C7" i="3"/>
  <c r="C9" i="3" s="1"/>
  <c r="C6" i="3"/>
  <c r="C5" i="3"/>
  <c r="C4" i="3"/>
  <c r="C10" i="3" s="1"/>
  <c r="D12" i="3" s="1"/>
  <c r="F40" i="3" l="1"/>
  <c r="F46" i="3"/>
  <c r="O59" i="3"/>
  <c r="O60" i="3" s="1"/>
  <c r="K58" i="3"/>
  <c r="N58" i="3"/>
  <c r="L57" i="3"/>
  <c r="N57" i="3"/>
  <c r="K34" i="3"/>
  <c r="L33" i="3"/>
  <c r="N33" i="3"/>
  <c r="O33" i="3" s="1"/>
  <c r="O35" i="3"/>
  <c r="O36" i="3" s="1"/>
  <c r="N34" i="3"/>
  <c r="L35" i="3"/>
  <c r="L36" i="3" s="1"/>
  <c r="O31" i="3"/>
  <c r="K33" i="3"/>
  <c r="K22" i="3"/>
  <c r="L23" i="3"/>
  <c r="N21" i="3"/>
  <c r="O21" i="3" s="1"/>
  <c r="O23" i="3"/>
  <c r="M21" i="3"/>
  <c r="N22" i="3"/>
  <c r="L11" i="3"/>
  <c r="N9" i="3"/>
  <c r="O9" i="3" s="1"/>
  <c r="N10" i="3"/>
  <c r="K10" i="3"/>
  <c r="L9" i="3"/>
  <c r="E21" i="3"/>
  <c r="D22" i="3"/>
  <c r="E24" i="3" s="1"/>
  <c r="F22" i="3"/>
  <c r="D8" i="3"/>
  <c r="D9" i="3" s="1"/>
  <c r="D34" i="3"/>
  <c r="D58" i="3"/>
  <c r="E52" i="3"/>
  <c r="D6" i="3"/>
  <c r="D5" i="3"/>
  <c r="D4" i="3"/>
  <c r="E10" i="3" s="1"/>
  <c r="D7" i="3"/>
  <c r="L59" i="3" l="1"/>
  <c r="L60" i="3" s="1"/>
  <c r="E36" i="3"/>
  <c r="E32" i="3"/>
  <c r="E33" i="3" s="1"/>
  <c r="E31" i="3"/>
  <c r="E29" i="3"/>
  <c r="E60" i="3"/>
  <c r="E56" i="3"/>
  <c r="E55" i="3"/>
  <c r="E54" i="3"/>
  <c r="E30" i="3"/>
  <c r="E53" i="3"/>
  <c r="F58" i="3" s="1"/>
  <c r="E28" i="3"/>
  <c r="F34" i="3" s="1"/>
  <c r="E57" i="3" l="1"/>
</calcChain>
</file>

<file path=xl/sharedStrings.xml><?xml version="1.0" encoding="utf-8"?>
<sst xmlns="http://schemas.openxmlformats.org/spreadsheetml/2006/main" count="161" uniqueCount="37">
  <si>
    <t xml:space="preserve">Machine guns </t>
  </si>
  <si>
    <t xml:space="preserve">105mm </t>
  </si>
  <si>
    <t>150mm</t>
  </si>
  <si>
    <t xml:space="preserve">Mortars </t>
  </si>
  <si>
    <t>MG equivalents</t>
  </si>
  <si>
    <t>Total MG Equivalents</t>
  </si>
  <si>
    <t>Total Casualties</t>
  </si>
  <si>
    <t>Casualties per MG Equivalent</t>
  </si>
  <si>
    <t>Casualties by weapon</t>
  </si>
  <si>
    <t>Total Artillery</t>
  </si>
  <si>
    <t>After 20% losses under bombardment</t>
  </si>
  <si>
    <t>Total Artillery pieces</t>
  </si>
  <si>
    <t>Numbers of weapons (1)</t>
  </si>
  <si>
    <t>Notes</t>
  </si>
  <si>
    <t>MG equivalents (2)</t>
  </si>
  <si>
    <t>After 40% losses under bombardment</t>
  </si>
  <si>
    <t>1.   The number of machine guns and mortars are taken from AORG report 292. The number of artllery pieces is taken from Zetterling and the tactical maps</t>
  </si>
  <si>
    <t>2  Machine gun equivalents are taken from AORG 292</t>
  </si>
  <si>
    <t>3. The percentage losses under bombardment are taken from the 10-20% degradatuion through losses and a further 10-20% unmanned weapons AORG Report 292</t>
  </si>
  <si>
    <t>Wurfergerate 41</t>
  </si>
  <si>
    <t xml:space="preserve">4. The 152 Wurfergerate 41 is considered to be the equivalent of a mortar or artillery piece with 152 rounds of ammunition. The increased destructive power cancelled by inaccuracy. </t>
  </si>
  <si>
    <t>After 10% losses under bombardment</t>
  </si>
  <si>
    <t>Reduction in casualties</t>
  </si>
  <si>
    <t>After 30% losses under bombardment</t>
  </si>
  <si>
    <t>Starting point 10% degradation</t>
  </si>
  <si>
    <t>Starting point 20% degradation</t>
  </si>
  <si>
    <t>Starting point 40% degradation</t>
  </si>
  <si>
    <t>After 50% losses under bombardment</t>
  </si>
  <si>
    <t>After 60% losses under bombardment</t>
  </si>
  <si>
    <t>Modelling different assumptions about bombardment effectiveness</t>
  </si>
  <si>
    <t>Case 1 Bombardment totally ineffective</t>
  </si>
  <si>
    <t>Case 2 10% degradation from bombardment</t>
  </si>
  <si>
    <t>Case 3. 20% degradation from bombardment</t>
  </si>
  <si>
    <t>Case 4. 40% degradation from bombardment</t>
  </si>
  <si>
    <t>How many casualites would be saved if the effectiveness of the naval bombardment increased by 10 or 20%?</t>
  </si>
  <si>
    <t>%</t>
  </si>
  <si>
    <t>Case 4. 30% degradation from bombardment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</si>
</sst>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EF3C-8DDB-4321-B2CD-9481A08C6EBB}">
  <dimension ref="A1:O65"/>
  <sheetViews>
    <sheetView tabSelected="1" topLeftCell="A42" workbookViewId="0">
      <selection activeCell="A66" sqref="A66"/>
    </sheetView>
  </sheetViews>
  <sheetFormatPr defaultRowHeight="14.4" x14ac:dyDescent="0.3"/>
  <cols>
    <col min="1" max="1" width="14.88671875" customWidth="1"/>
    <col min="2" max="2" width="11.6640625" customWidth="1"/>
    <col min="3" max="3" width="13.33203125" customWidth="1"/>
    <col min="4" max="4" width="11.6640625" customWidth="1"/>
    <col min="5" max="5" width="11.88671875" customWidth="1"/>
    <col min="7" max="7" width="7.5546875" customWidth="1"/>
    <col min="8" max="8" width="17.77734375" customWidth="1"/>
    <col min="9" max="9" width="11.21875" customWidth="1"/>
    <col min="10" max="10" width="13" customWidth="1"/>
    <col min="11" max="11" width="14" customWidth="1"/>
    <col min="12" max="12" width="12.21875" customWidth="1"/>
    <col min="13" max="13" width="14.5546875" customWidth="1"/>
    <col min="14" max="14" width="16.21875" customWidth="1"/>
  </cols>
  <sheetData>
    <row r="1" spans="1:15" ht="18" x14ac:dyDescent="0.35">
      <c r="A1" s="8" t="s">
        <v>29</v>
      </c>
      <c r="H1" s="8" t="s">
        <v>34</v>
      </c>
    </row>
    <row r="2" spans="1:15" x14ac:dyDescent="0.3">
      <c r="A2" s="7" t="s">
        <v>30</v>
      </c>
    </row>
    <row r="3" spans="1:15" ht="52.8" customHeight="1" x14ac:dyDescent="0.3">
      <c r="B3" s="2" t="s">
        <v>12</v>
      </c>
      <c r="C3" s="2" t="s">
        <v>14</v>
      </c>
      <c r="D3" s="2" t="s">
        <v>8</v>
      </c>
      <c r="E3" s="2" t="s">
        <v>35</v>
      </c>
      <c r="F3" s="2"/>
      <c r="G3" s="2"/>
      <c r="I3" s="2" t="s">
        <v>12</v>
      </c>
      <c r="J3" s="2" t="s">
        <v>21</v>
      </c>
      <c r="K3" s="2" t="s">
        <v>4</v>
      </c>
      <c r="L3" s="2" t="s">
        <v>8</v>
      </c>
      <c r="M3" s="2" t="s">
        <v>10</v>
      </c>
      <c r="N3" s="2" t="s">
        <v>4</v>
      </c>
      <c r="O3" s="2" t="s">
        <v>8</v>
      </c>
    </row>
    <row r="4" spans="1:15" x14ac:dyDescent="0.3">
      <c r="A4" t="s">
        <v>0</v>
      </c>
      <c r="B4">
        <v>85</v>
      </c>
      <c r="C4">
        <f>B4</f>
        <v>85</v>
      </c>
      <c r="D4" s="1">
        <f>$D$11*C4/C$10</f>
        <v>1341.8227741528099</v>
      </c>
      <c r="E4" s="9">
        <f>D4/$D$11</f>
        <v>0.44727425805093662</v>
      </c>
      <c r="H4" t="s">
        <v>0</v>
      </c>
      <c r="I4">
        <v>85</v>
      </c>
      <c r="J4">
        <f>I4*0.9</f>
        <v>76.5</v>
      </c>
      <c r="K4">
        <f>J4</f>
        <v>76.5</v>
      </c>
      <c r="L4" s="1">
        <f>K4*$D$12</f>
        <v>1207.6404967375288</v>
      </c>
      <c r="M4">
        <f>I4*0.8</f>
        <v>68</v>
      </c>
      <c r="N4">
        <f>M4</f>
        <v>68</v>
      </c>
      <c r="O4" s="1">
        <f t="shared" ref="O4:O9" si="0">N4*$D$12</f>
        <v>1073.4582193222479</v>
      </c>
    </row>
    <row r="5" spans="1:15" x14ac:dyDescent="0.3">
      <c r="A5" t="s">
        <v>3</v>
      </c>
      <c r="B5">
        <v>6</v>
      </c>
      <c r="C5">
        <f>B5*3</f>
        <v>18</v>
      </c>
      <c r="D5" s="1">
        <f>$D$11*C5/C$10</f>
        <v>284.15070511471265</v>
      </c>
      <c r="E5" s="9">
        <f t="shared" ref="E5:E9" si="1">D5/$D$11</f>
        <v>9.4716901704904211E-2</v>
      </c>
      <c r="H5" t="s">
        <v>3</v>
      </c>
      <c r="I5">
        <v>6</v>
      </c>
      <c r="J5">
        <f>I5*0.9</f>
        <v>5.4</v>
      </c>
      <c r="K5">
        <f>J5*3</f>
        <v>16.200000000000003</v>
      </c>
      <c r="L5" s="1">
        <f t="shared" ref="L5:L8" si="2">K5*D$12</f>
        <v>255.73563460324144</v>
      </c>
      <c r="M5">
        <f t="shared" ref="M5:M6" si="3">I5*0.8</f>
        <v>4.8000000000000007</v>
      </c>
      <c r="N5" s="6">
        <f>M5*3</f>
        <v>14.400000000000002</v>
      </c>
      <c r="O5" s="1">
        <f t="shared" si="0"/>
        <v>227.32056409177017</v>
      </c>
    </row>
    <row r="6" spans="1:15" x14ac:dyDescent="0.3">
      <c r="A6" t="s">
        <v>19</v>
      </c>
      <c r="B6">
        <v>152</v>
      </c>
      <c r="C6" s="5">
        <f>B6*3/150</f>
        <v>3.04</v>
      </c>
      <c r="D6" s="5">
        <f>$D$11*C6/C$10</f>
        <v>47.989896863818139</v>
      </c>
      <c r="E6" s="9">
        <f t="shared" si="1"/>
        <v>1.5996632287939381E-2</v>
      </c>
      <c r="H6" t="s">
        <v>19</v>
      </c>
      <c r="I6">
        <v>152</v>
      </c>
      <c r="J6" s="5">
        <f>I6*0.9</f>
        <v>136.80000000000001</v>
      </c>
      <c r="K6" s="6">
        <f>J6*3/150</f>
        <v>2.7360000000000002</v>
      </c>
      <c r="L6" s="1">
        <f t="shared" si="2"/>
        <v>43.19090717743633</v>
      </c>
      <c r="M6">
        <f t="shared" si="3"/>
        <v>121.60000000000001</v>
      </c>
      <c r="N6" s="6">
        <f>M6*3/150</f>
        <v>2.4319999999999999</v>
      </c>
      <c r="O6" s="1">
        <f t="shared" si="0"/>
        <v>38.391917491054514</v>
      </c>
    </row>
    <row r="7" spans="1:15" x14ac:dyDescent="0.3">
      <c r="A7" t="s">
        <v>1</v>
      </c>
      <c r="B7">
        <v>12</v>
      </c>
      <c r="C7">
        <f>B7*3</f>
        <v>36</v>
      </c>
      <c r="D7" s="1">
        <f>$D$11*C7/C$10</f>
        <v>568.3014102294253</v>
      </c>
      <c r="E7" s="9">
        <f t="shared" si="1"/>
        <v>0.18943380340980842</v>
      </c>
      <c r="H7" t="s">
        <v>1</v>
      </c>
      <c r="I7">
        <v>12</v>
      </c>
      <c r="J7">
        <v>12</v>
      </c>
      <c r="K7">
        <f>I7*3</f>
        <v>36</v>
      </c>
      <c r="L7" s="1">
        <f t="shared" si="2"/>
        <v>568.3014102294253</v>
      </c>
      <c r="M7">
        <f>I7</f>
        <v>12</v>
      </c>
      <c r="N7" s="6">
        <f>M7*3</f>
        <v>36</v>
      </c>
      <c r="O7" s="1">
        <f t="shared" si="0"/>
        <v>568.3014102294253</v>
      </c>
    </row>
    <row r="8" spans="1:15" x14ac:dyDescent="0.3">
      <c r="A8" t="s">
        <v>2</v>
      </c>
      <c r="B8">
        <v>16</v>
      </c>
      <c r="C8">
        <f>B8*3</f>
        <v>48</v>
      </c>
      <c r="D8" s="1">
        <f>$D$11*C8/C$10</f>
        <v>757.73521363923373</v>
      </c>
      <c r="E8" s="9">
        <f t="shared" si="1"/>
        <v>0.25257840454641123</v>
      </c>
      <c r="H8" t="s">
        <v>2</v>
      </c>
      <c r="I8">
        <v>16</v>
      </c>
      <c r="J8">
        <v>16</v>
      </c>
      <c r="K8">
        <f>I8*3</f>
        <v>48</v>
      </c>
      <c r="L8" s="1">
        <f t="shared" si="2"/>
        <v>757.73521363923373</v>
      </c>
      <c r="M8">
        <f>I8</f>
        <v>16</v>
      </c>
      <c r="N8" s="6">
        <f>M8*3</f>
        <v>48</v>
      </c>
      <c r="O8" s="1">
        <f t="shared" si="0"/>
        <v>757.73521363923373</v>
      </c>
    </row>
    <row r="9" spans="1:15" x14ac:dyDescent="0.3">
      <c r="A9" s="4" t="s">
        <v>9</v>
      </c>
      <c r="B9" s="4">
        <f>B7+B8</f>
        <v>28</v>
      </c>
      <c r="C9" s="4">
        <f>C7+C8</f>
        <v>84</v>
      </c>
      <c r="D9" s="5">
        <f>D8+D7+D6</f>
        <v>1374.0265207324771</v>
      </c>
      <c r="E9" s="9">
        <f t="shared" si="1"/>
        <v>0.45800884024415905</v>
      </c>
      <c r="F9" s="4"/>
      <c r="G9" s="4"/>
      <c r="H9" s="4" t="s">
        <v>11</v>
      </c>
      <c r="I9" s="4">
        <f>I7+I8</f>
        <v>28</v>
      </c>
      <c r="J9" s="4">
        <f>J7+J8</f>
        <v>28</v>
      </c>
      <c r="K9" s="4">
        <f>K7+K8</f>
        <v>84</v>
      </c>
      <c r="L9" s="5">
        <f>L8+L7+L6</f>
        <v>1369.2275310460955</v>
      </c>
      <c r="M9" s="4">
        <f>M7+M8</f>
        <v>28</v>
      </c>
      <c r="N9" s="4">
        <f>N7+N8</f>
        <v>84</v>
      </c>
      <c r="O9" s="1">
        <f t="shared" si="0"/>
        <v>1326.036623868659</v>
      </c>
    </row>
    <row r="10" spans="1:15" x14ac:dyDescent="0.3">
      <c r="A10" s="4" t="s">
        <v>5</v>
      </c>
      <c r="B10" s="4"/>
      <c r="C10" s="4">
        <f>SUM(C4:C8)</f>
        <v>190.04000000000002</v>
      </c>
      <c r="D10" s="4"/>
      <c r="E10" s="1">
        <f>SUM(D4:D8)-D11</f>
        <v>0</v>
      </c>
      <c r="F10" s="4"/>
      <c r="G10" s="4"/>
      <c r="H10" t="s">
        <v>5</v>
      </c>
      <c r="K10" s="1">
        <f>SUM(K4:K8)</f>
        <v>179.43600000000001</v>
      </c>
      <c r="M10" s="2"/>
      <c r="N10" s="1">
        <f>SUM(N4:N8)</f>
        <v>168.83199999999999</v>
      </c>
    </row>
    <row r="11" spans="1:15" x14ac:dyDescent="0.3">
      <c r="A11" t="s">
        <v>6</v>
      </c>
      <c r="D11">
        <v>3000</v>
      </c>
      <c r="H11" t="s">
        <v>6</v>
      </c>
      <c r="L11" s="1">
        <f>SUM(L4:L8)</f>
        <v>2832.6036623868658</v>
      </c>
      <c r="M11" s="2"/>
      <c r="O11" s="1">
        <f>SUM(O4:O8)</f>
        <v>2665.2073247737317</v>
      </c>
    </row>
    <row r="12" spans="1:15" x14ac:dyDescent="0.3">
      <c r="A12" t="s">
        <v>7</v>
      </c>
      <c r="D12" s="3">
        <f>D11/C10</f>
        <v>15.786150284150704</v>
      </c>
      <c r="H12" t="s">
        <v>22</v>
      </c>
      <c r="L12" s="1">
        <f>D11-L11</f>
        <v>167.39633761313416</v>
      </c>
      <c r="M12" s="2"/>
      <c r="O12" s="1">
        <f>D11-O11</f>
        <v>334.79267522626833</v>
      </c>
    </row>
    <row r="14" spans="1:15" x14ac:dyDescent="0.3">
      <c r="A14" s="7" t="s">
        <v>31</v>
      </c>
      <c r="H14" t="s">
        <v>24</v>
      </c>
    </row>
    <row r="15" spans="1:15" ht="43.2" x14ac:dyDescent="0.3">
      <c r="B15" s="2" t="s">
        <v>12</v>
      </c>
      <c r="C15" s="2" t="s">
        <v>21</v>
      </c>
      <c r="D15" s="2" t="s">
        <v>4</v>
      </c>
      <c r="E15" s="2" t="s">
        <v>8</v>
      </c>
      <c r="I15" s="2" t="s">
        <v>12</v>
      </c>
      <c r="J15" s="2" t="s">
        <v>10</v>
      </c>
      <c r="K15" s="2" t="s">
        <v>4</v>
      </c>
      <c r="L15" s="2" t="s">
        <v>8</v>
      </c>
      <c r="M15" s="2" t="s">
        <v>23</v>
      </c>
      <c r="N15" s="2" t="s">
        <v>4</v>
      </c>
      <c r="O15" s="2" t="s">
        <v>8</v>
      </c>
    </row>
    <row r="16" spans="1:15" x14ac:dyDescent="0.3">
      <c r="A16" t="s">
        <v>0</v>
      </c>
      <c r="B16">
        <v>85</v>
      </c>
      <c r="C16">
        <f>B16*0.9</f>
        <v>76.5</v>
      </c>
      <c r="D16">
        <f>C16</f>
        <v>76.5</v>
      </c>
      <c r="E16" s="1">
        <f>$E$23*D16/D$22</f>
        <v>1279.0075570119709</v>
      </c>
      <c r="F16" s="9">
        <f>E16/$D$11</f>
        <v>0.42633585233732363</v>
      </c>
      <c r="H16" t="s">
        <v>0</v>
      </c>
      <c r="I16">
        <v>85</v>
      </c>
      <c r="J16">
        <f>I16*0.8</f>
        <v>68</v>
      </c>
      <c r="K16">
        <f>J16</f>
        <v>68</v>
      </c>
      <c r="L16" s="1">
        <f>K16*$E$24</f>
        <v>1136.8956062328627</v>
      </c>
      <c r="M16">
        <f>I16*0.7</f>
        <v>59.499999999999993</v>
      </c>
      <c r="N16">
        <f>M16</f>
        <v>59.499999999999993</v>
      </c>
      <c r="O16" s="1">
        <f>N16*$E$24</f>
        <v>994.78365545375482</v>
      </c>
    </row>
    <row r="17" spans="1:15" x14ac:dyDescent="0.3">
      <c r="A17" t="s">
        <v>3</v>
      </c>
      <c r="B17">
        <v>6</v>
      </c>
      <c r="C17">
        <f>B17*0.9</f>
        <v>5.4</v>
      </c>
      <c r="D17">
        <f>C17*3</f>
        <v>16.200000000000003</v>
      </c>
      <c r="E17" s="1">
        <f t="shared" ref="E17:E20" si="4">$E$23*D17/D$22</f>
        <v>270.84865913194682</v>
      </c>
      <c r="F17" s="9">
        <f t="shared" ref="F17:F21" si="5">E17/$D$11</f>
        <v>9.0282886377315602E-2</v>
      </c>
      <c r="H17" t="s">
        <v>3</v>
      </c>
      <c r="I17">
        <v>6</v>
      </c>
      <c r="J17">
        <f t="shared" ref="J17:J18" si="6">I17*0.8</f>
        <v>4.8000000000000007</v>
      </c>
      <c r="K17">
        <f>J17*3</f>
        <v>14.400000000000002</v>
      </c>
      <c r="L17" s="1">
        <f t="shared" ref="L17:L20" si="7">K17*$E$24</f>
        <v>240.75436367284158</v>
      </c>
      <c r="M17">
        <f t="shared" ref="M17:M18" si="8">I17*0.7</f>
        <v>4.1999999999999993</v>
      </c>
      <c r="N17" s="6">
        <f>M17*3</f>
        <v>12.599999999999998</v>
      </c>
      <c r="O17" s="1">
        <f t="shared" ref="O17:O20" si="9">N17*$E$24</f>
        <v>210.66006821373631</v>
      </c>
    </row>
    <row r="18" spans="1:15" x14ac:dyDescent="0.3">
      <c r="A18" t="s">
        <v>19</v>
      </c>
      <c r="B18">
        <v>152</v>
      </c>
      <c r="C18" s="5">
        <f>B18*0.9</f>
        <v>136.80000000000001</v>
      </c>
      <c r="D18" s="6">
        <f>C18*3/150</f>
        <v>2.7360000000000002</v>
      </c>
      <c r="E18" s="1">
        <f t="shared" si="4"/>
        <v>45.743329097839897</v>
      </c>
      <c r="F18" s="9">
        <f t="shared" si="5"/>
        <v>1.5247776365946632E-2</v>
      </c>
      <c r="H18" t="s">
        <v>19</v>
      </c>
      <c r="I18">
        <v>152</v>
      </c>
      <c r="J18">
        <f t="shared" si="6"/>
        <v>121.60000000000001</v>
      </c>
      <c r="K18" s="6">
        <f>J18*3/150</f>
        <v>2.4319999999999999</v>
      </c>
      <c r="L18" s="1">
        <f t="shared" si="7"/>
        <v>40.660736975857681</v>
      </c>
      <c r="M18">
        <f t="shared" si="8"/>
        <v>106.39999999999999</v>
      </c>
      <c r="N18" s="6">
        <f>M18*3/150</f>
        <v>2.1280000000000001</v>
      </c>
      <c r="O18" s="1">
        <f t="shared" si="9"/>
        <v>35.578144853875472</v>
      </c>
    </row>
    <row r="19" spans="1:15" x14ac:dyDescent="0.3">
      <c r="A19" t="s">
        <v>1</v>
      </c>
      <c r="B19">
        <v>12</v>
      </c>
      <c r="C19">
        <v>12</v>
      </c>
      <c r="D19">
        <f>B19*3</f>
        <v>36</v>
      </c>
      <c r="E19" s="1">
        <f t="shared" si="4"/>
        <v>601.88590918210389</v>
      </c>
      <c r="F19" s="9">
        <f t="shared" si="5"/>
        <v>0.20062863639403464</v>
      </c>
      <c r="H19" t="s">
        <v>1</v>
      </c>
      <c r="I19">
        <v>12</v>
      </c>
      <c r="J19">
        <v>12</v>
      </c>
      <c r="K19">
        <f>I19*3</f>
        <v>36</v>
      </c>
      <c r="L19" s="1">
        <f t="shared" si="7"/>
        <v>601.88590918210389</v>
      </c>
      <c r="M19">
        <f>I19</f>
        <v>12</v>
      </c>
      <c r="N19" s="6">
        <f>M19*3</f>
        <v>36</v>
      </c>
      <c r="O19" s="1">
        <f t="shared" si="9"/>
        <v>601.88590918210389</v>
      </c>
    </row>
    <row r="20" spans="1:15" x14ac:dyDescent="0.3">
      <c r="A20" t="s">
        <v>2</v>
      </c>
      <c r="B20">
        <v>16</v>
      </c>
      <c r="C20">
        <v>16</v>
      </c>
      <c r="D20">
        <f>B20*3</f>
        <v>48</v>
      </c>
      <c r="E20" s="1">
        <f t="shared" si="4"/>
        <v>802.51454557613852</v>
      </c>
      <c r="F20" s="9">
        <f t="shared" si="5"/>
        <v>0.26750484852537948</v>
      </c>
      <c r="H20" t="s">
        <v>2</v>
      </c>
      <c r="I20">
        <v>16</v>
      </c>
      <c r="J20">
        <v>16</v>
      </c>
      <c r="K20">
        <f>I20*3</f>
        <v>48</v>
      </c>
      <c r="L20" s="1">
        <f t="shared" si="7"/>
        <v>802.51454557613852</v>
      </c>
      <c r="M20">
        <f>I20</f>
        <v>16</v>
      </c>
      <c r="N20" s="6">
        <f>M20*3</f>
        <v>48</v>
      </c>
      <c r="O20" s="1">
        <f t="shared" si="9"/>
        <v>802.51454557613852</v>
      </c>
    </row>
    <row r="21" spans="1:15" x14ac:dyDescent="0.3">
      <c r="A21" s="4" t="s">
        <v>11</v>
      </c>
      <c r="B21" s="4">
        <f>B19+B20</f>
        <v>28</v>
      </c>
      <c r="C21" s="4">
        <f>C19+C20</f>
        <v>28</v>
      </c>
      <c r="D21" s="4">
        <f>D19+D20</f>
        <v>84</v>
      </c>
      <c r="E21" s="5">
        <f>E20+E19+E18</f>
        <v>1450.1437838560823</v>
      </c>
      <c r="F21" s="9">
        <f t="shared" si="5"/>
        <v>0.4833812612853608</v>
      </c>
      <c r="G21" s="4"/>
      <c r="H21" s="4" t="s">
        <v>11</v>
      </c>
      <c r="I21" s="4">
        <f>I19+I20</f>
        <v>28</v>
      </c>
      <c r="J21" s="4">
        <f>J19+J20</f>
        <v>28</v>
      </c>
      <c r="K21" s="4">
        <f>K19+K20</f>
        <v>84</v>
      </c>
      <c r="L21" s="5">
        <f>L20+L19+L18</f>
        <v>1445.0611917341</v>
      </c>
      <c r="M21" s="4">
        <f>M19+M20</f>
        <v>28</v>
      </c>
      <c r="N21" s="4">
        <f>N19+N20</f>
        <v>84</v>
      </c>
      <c r="O21" s="1">
        <f t="shared" ref="O21" si="10">N21*$D$12</f>
        <v>1326.036623868659</v>
      </c>
    </row>
    <row r="22" spans="1:15" x14ac:dyDescent="0.3">
      <c r="A22" t="s">
        <v>5</v>
      </c>
      <c r="D22" s="1">
        <f>SUM(D16:D20)</f>
        <v>179.43600000000001</v>
      </c>
      <c r="F22" s="1">
        <f>SUM(E16:E20)-E23</f>
        <v>0</v>
      </c>
      <c r="G22" s="1"/>
      <c r="H22" t="s">
        <v>5</v>
      </c>
      <c r="K22" s="1">
        <f>SUM(K16:K20)</f>
        <v>168.83199999999999</v>
      </c>
      <c r="M22" s="2"/>
      <c r="N22" s="1">
        <f>SUM(N16:N20)</f>
        <v>158.22800000000001</v>
      </c>
    </row>
    <row r="23" spans="1:15" x14ac:dyDescent="0.3">
      <c r="A23" t="s">
        <v>6</v>
      </c>
      <c r="E23">
        <v>3000</v>
      </c>
      <c r="H23" t="s">
        <v>6</v>
      </c>
      <c r="L23" s="1">
        <f>SUM(L16:L20)</f>
        <v>2822.7111616398042</v>
      </c>
      <c r="M23" s="2"/>
      <c r="O23" s="1">
        <f>SUM(O16:O20)</f>
        <v>2645.4223232796094</v>
      </c>
    </row>
    <row r="24" spans="1:15" x14ac:dyDescent="0.3">
      <c r="A24" t="s">
        <v>7</v>
      </c>
      <c r="E24" s="3">
        <f>E23/D22</f>
        <v>16.719053032836218</v>
      </c>
      <c r="H24" t="s">
        <v>22</v>
      </c>
      <c r="L24" s="1">
        <f>E23-L23</f>
        <v>177.28883836019577</v>
      </c>
      <c r="M24" s="2"/>
      <c r="O24" s="1">
        <f>E23-O23</f>
        <v>354.57767672039063</v>
      </c>
    </row>
    <row r="25" spans="1:15" x14ac:dyDescent="0.3">
      <c r="D25" s="1"/>
      <c r="K25" s="1"/>
    </row>
    <row r="26" spans="1:15" x14ac:dyDescent="0.3">
      <c r="A26" s="7" t="s">
        <v>32</v>
      </c>
      <c r="H26" t="s">
        <v>25</v>
      </c>
    </row>
    <row r="27" spans="1:15" ht="43.2" x14ac:dyDescent="0.3">
      <c r="B27" s="2" t="s">
        <v>12</v>
      </c>
      <c r="C27" s="2" t="s">
        <v>10</v>
      </c>
      <c r="D27" s="2" t="s">
        <v>4</v>
      </c>
      <c r="E27" s="2" t="s">
        <v>8</v>
      </c>
      <c r="I27" s="2" t="s">
        <v>12</v>
      </c>
      <c r="J27" s="2" t="s">
        <v>23</v>
      </c>
      <c r="K27" s="2" t="s">
        <v>4</v>
      </c>
      <c r="L27" s="2" t="s">
        <v>8</v>
      </c>
      <c r="M27" s="2" t="s">
        <v>15</v>
      </c>
      <c r="N27" s="2" t="s">
        <v>4</v>
      </c>
      <c r="O27" s="2" t="s">
        <v>8</v>
      </c>
    </row>
    <row r="28" spans="1:15" x14ac:dyDescent="0.3">
      <c r="A28" t="s">
        <v>0</v>
      </c>
      <c r="B28">
        <v>85</v>
      </c>
      <c r="C28">
        <f>B28*0.8</f>
        <v>68</v>
      </c>
      <c r="D28">
        <f>C28</f>
        <v>68</v>
      </c>
      <c r="E28" s="1">
        <f>$E$35*D28/D$34</f>
        <v>1208.3017437452615</v>
      </c>
      <c r="F28" s="9">
        <f>E28/$D$11</f>
        <v>0.40276724791508717</v>
      </c>
      <c r="H28" t="s">
        <v>0</v>
      </c>
      <c r="I28">
        <v>85</v>
      </c>
      <c r="J28">
        <f>I28*0.7</f>
        <v>59.499999999999993</v>
      </c>
      <c r="K28">
        <f>J28</f>
        <v>59.499999999999993</v>
      </c>
      <c r="L28" s="1">
        <f>K28*$E$36</f>
        <v>1057.2640257771038</v>
      </c>
      <c r="M28">
        <f>I28*0.6</f>
        <v>51</v>
      </c>
      <c r="N28">
        <f>M28</f>
        <v>51</v>
      </c>
      <c r="O28" s="1">
        <f>N28*$E$36</f>
        <v>906.22630780894622</v>
      </c>
    </row>
    <row r="29" spans="1:15" x14ac:dyDescent="0.3">
      <c r="A29" t="s">
        <v>3</v>
      </c>
      <c r="B29">
        <v>6</v>
      </c>
      <c r="C29">
        <f>B29*0.8</f>
        <v>4.8000000000000007</v>
      </c>
      <c r="D29">
        <f>C29*3</f>
        <v>14.400000000000002</v>
      </c>
      <c r="E29" s="1">
        <f>$E$35*D29/D$34</f>
        <v>255.87566338134957</v>
      </c>
      <c r="F29" s="9">
        <f t="shared" ref="F29:F33" si="11">E29/$D$11</f>
        <v>8.5291887793783189E-2</v>
      </c>
      <c r="H29" t="s">
        <v>3</v>
      </c>
      <c r="I29">
        <v>6</v>
      </c>
      <c r="J29">
        <f t="shared" ref="J29:J30" si="12">I29*0.7</f>
        <v>4.1999999999999993</v>
      </c>
      <c r="K29">
        <f>J29*3</f>
        <v>12.599999999999998</v>
      </c>
      <c r="L29" s="1">
        <f t="shared" ref="L29:L32" si="13">K29*$E$36</f>
        <v>223.89120545868082</v>
      </c>
      <c r="M29">
        <f t="shared" ref="M29:M30" si="14">I29*0.6</f>
        <v>3.5999999999999996</v>
      </c>
      <c r="N29" s="6">
        <f>M29*3</f>
        <v>10.799999999999999</v>
      </c>
      <c r="O29" s="1">
        <f t="shared" ref="O29:O30" si="15">N29*$E$36</f>
        <v>191.90674753601212</v>
      </c>
    </row>
    <row r="30" spans="1:15" x14ac:dyDescent="0.3">
      <c r="A30" t="s">
        <v>19</v>
      </c>
      <c r="B30">
        <v>152</v>
      </c>
      <c r="C30" s="5">
        <f>B30*0.8</f>
        <v>121.60000000000001</v>
      </c>
      <c r="D30" s="6">
        <f>C30*3/150</f>
        <v>2.4319999999999999</v>
      </c>
      <c r="E30" s="1">
        <f>$E$35*D30/D$34</f>
        <v>43.214556482183475</v>
      </c>
      <c r="F30" s="9">
        <f t="shared" si="11"/>
        <v>1.4404852160727824E-2</v>
      </c>
      <c r="H30" t="s">
        <v>19</v>
      </c>
      <c r="I30">
        <v>152</v>
      </c>
      <c r="J30">
        <f t="shared" si="12"/>
        <v>106.39999999999999</v>
      </c>
      <c r="K30" s="6">
        <f>J30*3/150</f>
        <v>2.1280000000000001</v>
      </c>
      <c r="L30" s="1">
        <f t="shared" si="13"/>
        <v>37.812736921910542</v>
      </c>
      <c r="M30">
        <f t="shared" si="14"/>
        <v>91.2</v>
      </c>
      <c r="N30" s="6">
        <f>M30*3/150</f>
        <v>1.8240000000000001</v>
      </c>
      <c r="O30" s="1">
        <f t="shared" si="15"/>
        <v>32.410917361637608</v>
      </c>
    </row>
    <row r="31" spans="1:15" x14ac:dyDescent="0.3">
      <c r="A31" t="s">
        <v>1</v>
      </c>
      <c r="B31">
        <v>12</v>
      </c>
      <c r="C31">
        <v>12</v>
      </c>
      <c r="D31">
        <f>B31*3</f>
        <v>36</v>
      </c>
      <c r="E31" s="1">
        <f>$E$35*D31/D$34</f>
        <v>639.68915845337381</v>
      </c>
      <c r="F31" s="9">
        <f t="shared" si="11"/>
        <v>0.21322971948445793</v>
      </c>
      <c r="H31" t="s">
        <v>1</v>
      </c>
      <c r="I31">
        <v>12</v>
      </c>
      <c r="J31">
        <v>12</v>
      </c>
      <c r="K31">
        <f>I31*3</f>
        <v>36</v>
      </c>
      <c r="L31" s="1">
        <f t="shared" si="13"/>
        <v>639.68915845337381</v>
      </c>
      <c r="M31">
        <f>I31</f>
        <v>12</v>
      </c>
      <c r="N31" s="6">
        <f>M31*3</f>
        <v>36</v>
      </c>
      <c r="O31" s="1">
        <f t="shared" ref="O31:O32" si="16">N31*$E$24</f>
        <v>601.88590918210389</v>
      </c>
    </row>
    <row r="32" spans="1:15" x14ac:dyDescent="0.3">
      <c r="A32" t="s">
        <v>2</v>
      </c>
      <c r="B32">
        <v>16</v>
      </c>
      <c r="C32">
        <v>16</v>
      </c>
      <c r="D32">
        <f>B32*3</f>
        <v>48</v>
      </c>
      <c r="E32" s="1">
        <f>$E$35*D32/D$34</f>
        <v>852.91887793783167</v>
      </c>
      <c r="F32" s="9">
        <f t="shared" si="11"/>
        <v>0.28430629264594387</v>
      </c>
      <c r="H32" t="s">
        <v>2</v>
      </c>
      <c r="I32">
        <v>16</v>
      </c>
      <c r="J32">
        <v>16</v>
      </c>
      <c r="K32">
        <f>I32*3</f>
        <v>48</v>
      </c>
      <c r="L32" s="1">
        <f t="shared" si="13"/>
        <v>852.91887793783178</v>
      </c>
      <c r="M32">
        <f>I32</f>
        <v>16</v>
      </c>
      <c r="N32" s="6">
        <f>M32*3</f>
        <v>48</v>
      </c>
      <c r="O32" s="1">
        <f t="shared" si="16"/>
        <v>802.51454557613852</v>
      </c>
    </row>
    <row r="33" spans="1:15" x14ac:dyDescent="0.3">
      <c r="A33" s="4" t="s">
        <v>11</v>
      </c>
      <c r="B33" s="4">
        <f>B31+B32</f>
        <v>28</v>
      </c>
      <c r="C33" s="4">
        <f>C31+C32</f>
        <v>28</v>
      </c>
      <c r="D33" s="4">
        <f>D31+D32</f>
        <v>84</v>
      </c>
      <c r="E33" s="5">
        <f>E32+E31+E30</f>
        <v>1535.8225928733891</v>
      </c>
      <c r="F33" s="9">
        <f t="shared" si="11"/>
        <v>0.51194086429112973</v>
      </c>
      <c r="G33" s="4"/>
      <c r="H33" s="4" t="s">
        <v>11</v>
      </c>
      <c r="I33" s="4">
        <f>I31+I32</f>
        <v>28</v>
      </c>
      <c r="J33" s="4">
        <f>J31+J32</f>
        <v>28</v>
      </c>
      <c r="K33" s="4">
        <f>K31+K32</f>
        <v>84</v>
      </c>
      <c r="L33" s="5">
        <f>L32+L31+L30</f>
        <v>1530.4207733131161</v>
      </c>
      <c r="M33" s="4">
        <f>M31+M32</f>
        <v>28</v>
      </c>
      <c r="N33" s="4">
        <f>N31+N32</f>
        <v>84</v>
      </c>
      <c r="O33" s="1">
        <f t="shared" ref="O33" si="17">N33*$D$12</f>
        <v>1326.036623868659</v>
      </c>
    </row>
    <row r="34" spans="1:15" x14ac:dyDescent="0.3">
      <c r="A34" t="s">
        <v>5</v>
      </c>
      <c r="D34" s="1">
        <f>SUM(D28:D32)</f>
        <v>168.83199999999999</v>
      </c>
      <c r="F34" s="1">
        <f>SUM(E28:E32)-E35</f>
        <v>0</v>
      </c>
      <c r="G34" s="1"/>
      <c r="H34" t="s">
        <v>5</v>
      </c>
      <c r="K34" s="1">
        <f>SUM(K28:K32)</f>
        <v>158.22800000000001</v>
      </c>
      <c r="M34" s="2"/>
      <c r="N34" s="1">
        <f>SUM(N28:N32)</f>
        <v>147.624</v>
      </c>
    </row>
    <row r="35" spans="1:15" x14ac:dyDescent="0.3">
      <c r="A35" t="s">
        <v>6</v>
      </c>
      <c r="E35">
        <v>3000</v>
      </c>
      <c r="H35" t="s">
        <v>6</v>
      </c>
      <c r="L35" s="1">
        <f>SUM(L28:L32)</f>
        <v>2811.576004548901</v>
      </c>
      <c r="M35" s="2"/>
      <c r="O35" s="1">
        <f>SUM(O28:O32)</f>
        <v>2534.9444274648386</v>
      </c>
    </row>
    <row r="36" spans="1:15" x14ac:dyDescent="0.3">
      <c r="A36" t="s">
        <v>7</v>
      </c>
      <c r="E36" s="3">
        <f>E35/D34</f>
        <v>17.769143290371495</v>
      </c>
      <c r="H36" t="s">
        <v>22</v>
      </c>
      <c r="L36" s="1">
        <f>E35-L35</f>
        <v>188.42399545109902</v>
      </c>
      <c r="M36" s="2"/>
      <c r="O36" s="1">
        <f>E35-O35</f>
        <v>465.05557253516145</v>
      </c>
    </row>
    <row r="38" spans="1:15" x14ac:dyDescent="0.3">
      <c r="A38" s="7" t="s">
        <v>36</v>
      </c>
      <c r="H38" t="s">
        <v>26</v>
      </c>
    </row>
    <row r="39" spans="1:15" ht="43.2" x14ac:dyDescent="0.3">
      <c r="B39" s="2" t="s">
        <v>12</v>
      </c>
      <c r="C39" s="2" t="s">
        <v>23</v>
      </c>
      <c r="D39" s="2" t="s">
        <v>4</v>
      </c>
      <c r="E39" s="2" t="s">
        <v>8</v>
      </c>
      <c r="I39" s="2" t="s">
        <v>12</v>
      </c>
      <c r="J39" s="2" t="s">
        <v>15</v>
      </c>
      <c r="K39" s="2" t="s">
        <v>4</v>
      </c>
      <c r="L39" s="2" t="s">
        <v>8</v>
      </c>
      <c r="M39" s="2" t="s">
        <v>27</v>
      </c>
      <c r="N39" s="2" t="s">
        <v>4</v>
      </c>
      <c r="O39" s="2" t="s">
        <v>8</v>
      </c>
    </row>
    <row r="40" spans="1:15" x14ac:dyDescent="0.3">
      <c r="A40" t="s">
        <v>0</v>
      </c>
      <c r="B40">
        <v>85</v>
      </c>
      <c r="C40">
        <f>B40*0.7</f>
        <v>59.499999999999993</v>
      </c>
      <c r="D40">
        <f>C40</f>
        <v>59.499999999999993</v>
      </c>
      <c r="E40" s="1">
        <f>$E$47*D40/D$46</f>
        <v>1128.1189170058394</v>
      </c>
      <c r="F40" s="9">
        <f>E40/$D$11</f>
        <v>0.37603963900194648</v>
      </c>
      <c r="H40" t="s">
        <v>0</v>
      </c>
      <c r="I40">
        <v>85</v>
      </c>
      <c r="J40">
        <f>I40*0.6</f>
        <v>51</v>
      </c>
      <c r="K40">
        <f>J40</f>
        <v>51</v>
      </c>
      <c r="L40" s="1">
        <f>K40*$E$48</f>
        <v>966.95907171929116</v>
      </c>
      <c r="M40">
        <f>I40*0.5</f>
        <v>42.5</v>
      </c>
      <c r="N40">
        <f>M40</f>
        <v>42.5</v>
      </c>
      <c r="O40" s="1">
        <f>N40*$E$48</f>
        <v>805.79922643274267</v>
      </c>
    </row>
    <row r="41" spans="1:15" x14ac:dyDescent="0.3">
      <c r="A41" t="s">
        <v>3</v>
      </c>
      <c r="B41">
        <v>6</v>
      </c>
      <c r="C41">
        <f>B41*0.7</f>
        <v>4.1999999999999993</v>
      </c>
      <c r="D41">
        <f>C41*3</f>
        <v>12.599999999999998</v>
      </c>
      <c r="E41" s="1">
        <f t="shared" ref="E41:E44" si="18">$E$47*D41/D$46</f>
        <v>238.89577066006009</v>
      </c>
      <c r="F41" s="9">
        <f t="shared" ref="F41:F45" si="19">E41/$D$11</f>
        <v>7.963192355335337E-2</v>
      </c>
      <c r="H41" t="s">
        <v>3</v>
      </c>
      <c r="I41">
        <v>6</v>
      </c>
      <c r="J41">
        <f t="shared" ref="J41:J42" si="20">I41*0.6</f>
        <v>3.5999999999999996</v>
      </c>
      <c r="K41">
        <f>J41*3</f>
        <v>10.799999999999999</v>
      </c>
      <c r="L41" s="1">
        <f t="shared" ref="L41:L44" si="21">K41*$E$48</f>
        <v>204.76780342290868</v>
      </c>
      <c r="M41">
        <f t="shared" ref="M41:M42" si="22">I41*0.5</f>
        <v>3</v>
      </c>
      <c r="N41" s="6">
        <f>M41*3</f>
        <v>9</v>
      </c>
      <c r="O41" s="1">
        <f t="shared" ref="O41:O44" si="23">N41*$E$48</f>
        <v>170.63983618575725</v>
      </c>
    </row>
    <row r="42" spans="1:15" x14ac:dyDescent="0.3">
      <c r="A42" t="s">
        <v>19</v>
      </c>
      <c r="B42">
        <v>152</v>
      </c>
      <c r="C42" s="6">
        <f>B42*0.7</f>
        <v>106.39999999999999</v>
      </c>
      <c r="D42" s="6">
        <f>C42*3/150</f>
        <v>2.1280000000000001</v>
      </c>
      <c r="E42" s="1">
        <f t="shared" si="18"/>
        <v>40.346841267032381</v>
      </c>
      <c r="F42" s="9">
        <f t="shared" si="19"/>
        <v>1.3448947089010795E-2</v>
      </c>
      <c r="H42" t="s">
        <v>19</v>
      </c>
      <c r="I42">
        <v>152</v>
      </c>
      <c r="J42">
        <f t="shared" si="20"/>
        <v>91.2</v>
      </c>
      <c r="K42" s="6">
        <f>J42*3/150</f>
        <v>1.8240000000000001</v>
      </c>
      <c r="L42" s="1">
        <f t="shared" si="21"/>
        <v>34.58300680031347</v>
      </c>
      <c r="M42">
        <f t="shared" si="22"/>
        <v>76</v>
      </c>
      <c r="N42" s="6">
        <f>M42*3/150</f>
        <v>1.52</v>
      </c>
      <c r="O42" s="1">
        <f t="shared" si="23"/>
        <v>28.819172333594558</v>
      </c>
    </row>
    <row r="43" spans="1:15" x14ac:dyDescent="0.3">
      <c r="A43" t="s">
        <v>1</v>
      </c>
      <c r="B43">
        <v>12</v>
      </c>
      <c r="C43">
        <v>12</v>
      </c>
      <c r="D43">
        <f>B43*3</f>
        <v>36</v>
      </c>
      <c r="E43" s="1">
        <f t="shared" si="18"/>
        <v>682.55934474302899</v>
      </c>
      <c r="F43" s="9">
        <f t="shared" si="19"/>
        <v>0.22751978158100966</v>
      </c>
      <c r="H43" t="s">
        <v>1</v>
      </c>
      <c r="I43">
        <v>12</v>
      </c>
      <c r="J43">
        <v>12</v>
      </c>
      <c r="K43">
        <f>I43*3</f>
        <v>36</v>
      </c>
      <c r="L43" s="1">
        <f t="shared" si="21"/>
        <v>682.55934474302899</v>
      </c>
      <c r="M43">
        <f>I43</f>
        <v>12</v>
      </c>
      <c r="N43" s="6">
        <f>M43*3</f>
        <v>36</v>
      </c>
      <c r="O43" s="1">
        <f t="shared" si="23"/>
        <v>682.55934474302899</v>
      </c>
    </row>
    <row r="44" spans="1:15" x14ac:dyDescent="0.3">
      <c r="A44" t="s">
        <v>2</v>
      </c>
      <c r="B44">
        <v>16</v>
      </c>
      <c r="C44">
        <v>16</v>
      </c>
      <c r="D44">
        <f>B44*3</f>
        <v>48</v>
      </c>
      <c r="E44" s="1">
        <f t="shared" si="18"/>
        <v>910.07912632403873</v>
      </c>
      <c r="F44" s="9">
        <f t="shared" si="19"/>
        <v>0.30335970877467955</v>
      </c>
      <c r="H44" t="s">
        <v>2</v>
      </c>
      <c r="I44">
        <v>16</v>
      </c>
      <c r="J44">
        <v>16</v>
      </c>
      <c r="K44">
        <f>I44*3</f>
        <v>48</v>
      </c>
      <c r="L44" s="1">
        <f t="shared" si="21"/>
        <v>910.07912632403873</v>
      </c>
      <c r="M44">
        <f>I44</f>
        <v>16</v>
      </c>
      <c r="N44" s="6">
        <f>M44*3</f>
        <v>48</v>
      </c>
      <c r="O44" s="1">
        <f t="shared" si="23"/>
        <v>910.07912632403873</v>
      </c>
    </row>
    <row r="45" spans="1:15" x14ac:dyDescent="0.3">
      <c r="A45" s="4" t="s">
        <v>11</v>
      </c>
      <c r="B45" s="4">
        <f>B43+B44</f>
        <v>28</v>
      </c>
      <c r="C45" s="4">
        <f>C43+C44</f>
        <v>28</v>
      </c>
      <c r="D45" s="4">
        <f>D43+D44</f>
        <v>84</v>
      </c>
      <c r="E45" s="5">
        <f>E44+E43+E42</f>
        <v>1632.9853123341002</v>
      </c>
      <c r="F45" s="9">
        <f t="shared" si="19"/>
        <v>0.54432843744470005</v>
      </c>
      <c r="G45" s="5">
        <f>SUM(E40:E44)-E47</f>
        <v>0</v>
      </c>
      <c r="H45" s="4" t="s">
        <v>11</v>
      </c>
      <c r="I45" s="4">
        <f>I43+I44</f>
        <v>28</v>
      </c>
      <c r="J45" s="4">
        <f>J43+J44</f>
        <v>28</v>
      </c>
      <c r="K45" s="4">
        <f>K43+K44</f>
        <v>84</v>
      </c>
      <c r="L45" s="5">
        <f>L44+L43+L42</f>
        <v>1627.2214778673813</v>
      </c>
      <c r="M45" s="4">
        <f>M43+M44</f>
        <v>28</v>
      </c>
      <c r="N45" s="4">
        <f>N43+N44</f>
        <v>84</v>
      </c>
      <c r="O45" s="5">
        <f>O44+O43+O42</f>
        <v>1621.4576434006622</v>
      </c>
    </row>
    <row r="46" spans="1:15" x14ac:dyDescent="0.3">
      <c r="A46" t="s">
        <v>5</v>
      </c>
      <c r="D46" s="1">
        <f>SUM(D40:D44)</f>
        <v>158.22800000000001</v>
      </c>
      <c r="F46" s="1">
        <f>SUM(E40:E44)-E47</f>
        <v>0</v>
      </c>
      <c r="G46" s="1"/>
      <c r="H46" t="s">
        <v>5</v>
      </c>
      <c r="K46" s="1">
        <f>SUM(K40:K44)</f>
        <v>147.624</v>
      </c>
      <c r="M46" s="2"/>
      <c r="N46" s="1">
        <f>SUM(N40:N44)</f>
        <v>137.02000000000001</v>
      </c>
    </row>
    <row r="47" spans="1:15" x14ac:dyDescent="0.3">
      <c r="A47" t="s">
        <v>6</v>
      </c>
      <c r="E47">
        <v>3000</v>
      </c>
      <c r="H47" t="s">
        <v>6</v>
      </c>
      <c r="L47" s="1">
        <f>SUM(L40:L44)</f>
        <v>2798.9483530095813</v>
      </c>
      <c r="M47" s="2"/>
      <c r="O47" s="1">
        <f>SUM(O40:O44)</f>
        <v>2597.8967060191626</v>
      </c>
    </row>
    <row r="48" spans="1:15" x14ac:dyDescent="0.3">
      <c r="A48" t="s">
        <v>7</v>
      </c>
      <c r="E48" s="3">
        <f>E47/D46</f>
        <v>18.959981798417473</v>
      </c>
      <c r="H48" t="s">
        <v>22</v>
      </c>
      <c r="L48" s="1">
        <f>E47-L47</f>
        <v>201.0516469904187</v>
      </c>
      <c r="M48" s="2"/>
      <c r="O48" s="1">
        <f>E47-O47</f>
        <v>402.10329398083741</v>
      </c>
    </row>
    <row r="49" spans="1:15" x14ac:dyDescent="0.3">
      <c r="E49" s="3"/>
      <c r="L49" s="1"/>
      <c r="M49" s="2"/>
      <c r="O49" s="1"/>
    </row>
    <row r="50" spans="1:15" x14ac:dyDescent="0.3">
      <c r="A50" s="7" t="s">
        <v>33</v>
      </c>
      <c r="H50" t="s">
        <v>26</v>
      </c>
    </row>
    <row r="51" spans="1:15" ht="43.2" x14ac:dyDescent="0.3">
      <c r="B51" s="2" t="s">
        <v>12</v>
      </c>
      <c r="C51" s="2" t="s">
        <v>15</v>
      </c>
      <c r="D51" s="2" t="s">
        <v>4</v>
      </c>
      <c r="E51" s="2" t="s">
        <v>8</v>
      </c>
      <c r="I51" s="2" t="s">
        <v>12</v>
      </c>
      <c r="J51" s="2" t="s">
        <v>27</v>
      </c>
      <c r="K51" s="2" t="s">
        <v>4</v>
      </c>
      <c r="L51" s="2" t="s">
        <v>8</v>
      </c>
      <c r="M51" s="2" t="s">
        <v>28</v>
      </c>
      <c r="N51" s="2" t="s">
        <v>4</v>
      </c>
      <c r="O51" s="2" t="s">
        <v>8</v>
      </c>
    </row>
    <row r="52" spans="1:15" x14ac:dyDescent="0.3">
      <c r="A52" t="s">
        <v>0</v>
      </c>
      <c r="B52">
        <v>85</v>
      </c>
      <c r="C52">
        <f>B52*0.6</f>
        <v>51</v>
      </c>
      <c r="D52">
        <f>C52</f>
        <v>51</v>
      </c>
      <c r="E52" s="1">
        <f>$E$59*D52/D$58</f>
        <v>1036.4168427897903</v>
      </c>
      <c r="F52" s="9">
        <f>E52/$D$11</f>
        <v>0.3454722809299301</v>
      </c>
      <c r="H52" t="s">
        <v>0</v>
      </c>
      <c r="I52">
        <v>85</v>
      </c>
      <c r="J52">
        <f>I52*0.5</f>
        <v>42.5</v>
      </c>
      <c r="K52">
        <f>J52</f>
        <v>42.5</v>
      </c>
      <c r="L52" s="1">
        <f>K52*$E$60</f>
        <v>863.68070232482523</v>
      </c>
      <c r="M52">
        <f>I52*0.4</f>
        <v>34</v>
      </c>
      <c r="N52">
        <f>M52</f>
        <v>34</v>
      </c>
      <c r="O52" s="1">
        <f>N52*$E$60</f>
        <v>690.94456185986019</v>
      </c>
    </row>
    <row r="53" spans="1:15" x14ac:dyDescent="0.3">
      <c r="A53" t="s">
        <v>3</v>
      </c>
      <c r="B53">
        <v>6</v>
      </c>
      <c r="C53">
        <f t="shared" ref="C53" si="24">B53*0.6</f>
        <v>3.5999999999999996</v>
      </c>
      <c r="D53">
        <f>C53*3</f>
        <v>10.799999999999999</v>
      </c>
      <c r="E53" s="1">
        <f t="shared" ref="E53:E56" si="25">$E$59*D53/D$58</f>
        <v>219.47650788489673</v>
      </c>
      <c r="F53" s="9">
        <f t="shared" ref="F53:F57" si="26">E53/$D$11</f>
        <v>7.3158835961632238E-2</v>
      </c>
      <c r="H53" t="s">
        <v>3</v>
      </c>
      <c r="I53">
        <v>6</v>
      </c>
      <c r="J53">
        <f t="shared" ref="J53:J54" si="27">I53*0.5</f>
        <v>3</v>
      </c>
      <c r="K53">
        <f>J53*3</f>
        <v>9</v>
      </c>
      <c r="L53" s="1">
        <f t="shared" ref="L53:L56" si="28">K53*$E$60</f>
        <v>182.89708990408064</v>
      </c>
      <c r="M53">
        <f t="shared" ref="M53:M54" si="29">I53*0.4</f>
        <v>2.4000000000000004</v>
      </c>
      <c r="N53" s="6">
        <f>M53*3</f>
        <v>7.2000000000000011</v>
      </c>
      <c r="O53" s="1">
        <f t="shared" ref="O53:O56" si="30">N53*$E$60</f>
        <v>146.31767192326453</v>
      </c>
    </row>
    <row r="54" spans="1:15" x14ac:dyDescent="0.3">
      <c r="A54" t="s">
        <v>19</v>
      </c>
      <c r="B54">
        <v>152</v>
      </c>
      <c r="C54" s="6">
        <f>B54*0.6</f>
        <v>91.2</v>
      </c>
      <c r="D54" s="6">
        <f>C54*3/150</f>
        <v>1.8240000000000001</v>
      </c>
      <c r="E54" s="1">
        <f t="shared" si="25"/>
        <v>37.067143553893679</v>
      </c>
      <c r="F54" s="9">
        <f t="shared" si="26"/>
        <v>1.235571451796456E-2</v>
      </c>
      <c r="H54" t="s">
        <v>19</v>
      </c>
      <c r="I54">
        <v>152</v>
      </c>
      <c r="J54">
        <f t="shared" si="27"/>
        <v>76</v>
      </c>
      <c r="K54" s="6">
        <f>J54*3/150</f>
        <v>1.52</v>
      </c>
      <c r="L54" s="1">
        <f t="shared" si="28"/>
        <v>30.889286294911397</v>
      </c>
      <c r="M54">
        <f t="shared" si="29"/>
        <v>60.800000000000004</v>
      </c>
      <c r="N54" s="6">
        <f>M54*3/150</f>
        <v>1.216</v>
      </c>
      <c r="O54" s="1">
        <f t="shared" si="30"/>
        <v>24.711429035929115</v>
      </c>
    </row>
    <row r="55" spans="1:15" x14ac:dyDescent="0.3">
      <c r="A55" t="s">
        <v>1</v>
      </c>
      <c r="B55">
        <v>12</v>
      </c>
      <c r="C55">
        <v>12</v>
      </c>
      <c r="D55">
        <f>B55*3</f>
        <v>36</v>
      </c>
      <c r="E55" s="1">
        <f t="shared" si="25"/>
        <v>731.58835961632258</v>
      </c>
      <c r="F55" s="9">
        <f t="shared" si="26"/>
        <v>0.24386278653877419</v>
      </c>
      <c r="H55" t="s">
        <v>1</v>
      </c>
      <c r="I55">
        <v>12</v>
      </c>
      <c r="J55">
        <v>12</v>
      </c>
      <c r="K55">
        <f>I55*3</f>
        <v>36</v>
      </c>
      <c r="L55" s="1">
        <f t="shared" si="28"/>
        <v>731.58835961632258</v>
      </c>
      <c r="M55">
        <f>I55</f>
        <v>12</v>
      </c>
      <c r="N55" s="6">
        <f>M55*3</f>
        <v>36</v>
      </c>
      <c r="O55" s="1">
        <f t="shared" si="30"/>
        <v>731.58835961632258</v>
      </c>
    </row>
    <row r="56" spans="1:15" x14ac:dyDescent="0.3">
      <c r="A56" t="s">
        <v>2</v>
      </c>
      <c r="B56">
        <v>16</v>
      </c>
      <c r="C56">
        <v>16</v>
      </c>
      <c r="D56">
        <f>B56*3</f>
        <v>48</v>
      </c>
      <c r="E56" s="1">
        <f t="shared" si="25"/>
        <v>975.45114615509681</v>
      </c>
      <c r="F56" s="9">
        <f t="shared" si="26"/>
        <v>0.32515038205169894</v>
      </c>
      <c r="H56" t="s">
        <v>2</v>
      </c>
      <c r="I56">
        <v>16</v>
      </c>
      <c r="J56">
        <v>16</v>
      </c>
      <c r="K56">
        <f>I56*3</f>
        <v>48</v>
      </c>
      <c r="L56" s="1">
        <f t="shared" si="28"/>
        <v>975.45114615509669</v>
      </c>
      <c r="M56">
        <f>I56</f>
        <v>16</v>
      </c>
      <c r="N56" s="6">
        <f>M56*3</f>
        <v>48</v>
      </c>
      <c r="O56" s="1">
        <f t="shared" si="30"/>
        <v>975.45114615509669</v>
      </c>
    </row>
    <row r="57" spans="1:15" x14ac:dyDescent="0.3">
      <c r="A57" s="4" t="s">
        <v>11</v>
      </c>
      <c r="B57" s="4">
        <f>B55+B56</f>
        <v>28</v>
      </c>
      <c r="C57" s="4">
        <f>C55+C56</f>
        <v>28</v>
      </c>
      <c r="D57" s="4">
        <f>D55+D56</f>
        <v>84</v>
      </c>
      <c r="E57" s="5">
        <f>E56+E55+E54</f>
        <v>1744.1066493253131</v>
      </c>
      <c r="F57" s="9">
        <f t="shared" si="26"/>
        <v>0.58136888310843771</v>
      </c>
      <c r="G57" s="4"/>
      <c r="H57" s="4" t="s">
        <v>11</v>
      </c>
      <c r="I57" s="4">
        <f>I55+I56</f>
        <v>28</v>
      </c>
      <c r="J57" s="4">
        <f>J55+J56</f>
        <v>28</v>
      </c>
      <c r="K57" s="4">
        <f>K55+K56</f>
        <v>84</v>
      </c>
      <c r="L57" s="5">
        <f>L56+L55+L54</f>
        <v>1737.9287920663307</v>
      </c>
      <c r="M57" s="4">
        <f>M55+M56</f>
        <v>28</v>
      </c>
      <c r="N57" s="4">
        <f>N55+N56</f>
        <v>84</v>
      </c>
      <c r="O57" s="5">
        <f>O56+O55+O54</f>
        <v>1731.7509348073484</v>
      </c>
    </row>
    <row r="58" spans="1:15" x14ac:dyDescent="0.3">
      <c r="A58" t="s">
        <v>5</v>
      </c>
      <c r="D58" s="1">
        <f>SUM(D52:D56)</f>
        <v>147.624</v>
      </c>
      <c r="F58" s="1">
        <f>SUM(E52:E56)-E59</f>
        <v>0</v>
      </c>
      <c r="G58" s="1"/>
      <c r="H58" t="s">
        <v>5</v>
      </c>
      <c r="K58" s="1">
        <f>SUM(K52:K56)</f>
        <v>137.02000000000001</v>
      </c>
      <c r="M58" s="2"/>
      <c r="N58" s="1">
        <f>SUM(N52:N56)</f>
        <v>126.416</v>
      </c>
    </row>
    <row r="59" spans="1:15" x14ac:dyDescent="0.3">
      <c r="A59" t="s">
        <v>6</v>
      </c>
      <c r="E59">
        <v>3000</v>
      </c>
      <c r="H59" t="s">
        <v>6</v>
      </c>
      <c r="L59" s="1">
        <f>SUM(L52:L56)</f>
        <v>2784.5065842952363</v>
      </c>
      <c r="M59" s="2"/>
      <c r="O59" s="1">
        <f>SUM(O52:O56)</f>
        <v>2569.013168590473</v>
      </c>
    </row>
    <row r="60" spans="1:15" x14ac:dyDescent="0.3">
      <c r="A60" t="s">
        <v>7</v>
      </c>
      <c r="E60" s="3">
        <f>E59/D58</f>
        <v>20.321898878231181</v>
      </c>
      <c r="H60" t="s">
        <v>22</v>
      </c>
      <c r="L60" s="1">
        <f>E59-L59</f>
        <v>215.49341570476372</v>
      </c>
      <c r="M60" s="2"/>
      <c r="O60" s="1">
        <f>E59-O59</f>
        <v>430.98683140952699</v>
      </c>
    </row>
    <row r="61" spans="1:15" x14ac:dyDescent="0.3">
      <c r="A61" t="s">
        <v>13</v>
      </c>
    </row>
    <row r="62" spans="1:15" x14ac:dyDescent="0.3">
      <c r="A62" t="s">
        <v>16</v>
      </c>
    </row>
    <row r="63" spans="1:15" x14ac:dyDescent="0.3">
      <c r="A63" t="s">
        <v>17</v>
      </c>
    </row>
    <row r="64" spans="1:15" x14ac:dyDescent="0.3">
      <c r="A64" t="s">
        <v>18</v>
      </c>
    </row>
    <row r="65" spans="1:1" x14ac:dyDescent="0.3">
      <c r="A65" t="s">
        <v>20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Baldwin</dc:creator>
  <cp:lastModifiedBy>Frank Baldwin</cp:lastModifiedBy>
  <dcterms:created xsi:type="dcterms:W3CDTF">2019-07-19T22:02:34Z</dcterms:created>
  <dcterms:modified xsi:type="dcterms:W3CDTF">2019-07-30T18:26:30Z</dcterms:modified>
</cp:coreProperties>
</file>